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FA 2020\INFORME CUENTA PUBLICA 2020\INFORME CUENTA PUBLICA 2020 Archivos\Tomo II - Poder Ejecutivo\IV. Formatos Ley Disciplina Financiera\"/>
    </mc:Choice>
  </mc:AlternateContent>
  <xr:revisionPtr revIDLastSave="0" documentId="13_ncr:1_{3AB22664-CB02-42D3-B1A0-26647D33FD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exo 2 " sheetId="8" r:id="rId1"/>
  </sheets>
  <definedNames>
    <definedName name="_xlnm.Print_Area" localSheetId="0">'Anexo 2 '!$A$1:$J$76</definedName>
    <definedName name="_xlnm.Print_Titles" localSheetId="0">'Anexo 2 '!$2:$6</definedName>
  </definedNames>
  <calcPr calcId="181029"/>
</workbook>
</file>

<file path=xl/calcChain.xml><?xml version="1.0" encoding="utf-8"?>
<calcChain xmlns="http://schemas.openxmlformats.org/spreadsheetml/2006/main">
  <c r="G65" i="8" l="1"/>
  <c r="I64" i="8"/>
  <c r="H64" i="8"/>
  <c r="G64" i="8"/>
  <c r="F64" i="8"/>
  <c r="E64" i="8"/>
  <c r="D64" i="8"/>
  <c r="C64" i="8"/>
  <c r="C61" i="8"/>
  <c r="G59" i="8"/>
  <c r="G58" i="8"/>
  <c r="G57" i="8" s="1"/>
  <c r="I57" i="8"/>
  <c r="H57" i="8"/>
  <c r="F57" i="8"/>
  <c r="E57" i="8"/>
  <c r="D57" i="8"/>
  <c r="D56" i="8"/>
  <c r="G56" i="8" s="1"/>
  <c r="G55" i="8"/>
  <c r="D55" i="8"/>
  <c r="D54" i="8"/>
  <c r="G54" i="8" s="1"/>
  <c r="G53" i="8"/>
  <c r="D53" i="8"/>
  <c r="D52" i="8"/>
  <c r="G51" i="8"/>
  <c r="D51" i="8"/>
  <c r="D50" i="8"/>
  <c r="G50" i="8" s="1"/>
  <c r="G49" i="8"/>
  <c r="D49" i="8"/>
  <c r="D48" i="8"/>
  <c r="G48" i="8" s="1"/>
  <c r="G47" i="8"/>
  <c r="D47" i="8"/>
  <c r="D46" i="8"/>
  <c r="G46" i="8" s="1"/>
  <c r="G45" i="8"/>
  <c r="D45" i="8"/>
  <c r="D44" i="8"/>
  <c r="G44" i="8" s="1"/>
  <c r="G43" i="8"/>
  <c r="D43" i="8"/>
  <c r="D42" i="8"/>
  <c r="G42" i="8" s="1"/>
  <c r="G41" i="8"/>
  <c r="D41" i="8"/>
  <c r="I39" i="8"/>
  <c r="H39" i="8"/>
  <c r="F39" i="8"/>
  <c r="E39" i="8"/>
  <c r="C39" i="8"/>
  <c r="G37" i="8"/>
  <c r="G36" i="8" s="1"/>
  <c r="I36" i="8"/>
  <c r="I19" i="8" s="1"/>
  <c r="I8" i="8" s="1"/>
  <c r="I7" i="8" s="1"/>
  <c r="H36" i="8"/>
  <c r="F36" i="8"/>
  <c r="E36" i="8"/>
  <c r="E8" i="8" s="1"/>
  <c r="E7" i="8" s="1"/>
  <c r="D36" i="8"/>
  <c r="G35" i="8"/>
  <c r="G34" i="8"/>
  <c r="G33" i="8"/>
  <c r="D33" i="8"/>
  <c r="D32" i="8"/>
  <c r="G32" i="8" s="1"/>
  <c r="G31" i="8"/>
  <c r="G30" i="8"/>
  <c r="G29" i="8"/>
  <c r="G28" i="8"/>
  <c r="G27" i="8"/>
  <c r="G26" i="8"/>
  <c r="G25" i="8"/>
  <c r="G24" i="8"/>
  <c r="G23" i="8"/>
  <c r="G22" i="8"/>
  <c r="G21" i="8"/>
  <c r="D20" i="8"/>
  <c r="D19" i="8" s="1"/>
  <c r="H19" i="8"/>
  <c r="F19" i="8"/>
  <c r="E19" i="8"/>
  <c r="C19" i="8"/>
  <c r="G18" i="8"/>
  <c r="E18" i="8"/>
  <c r="G17" i="8"/>
  <c r="G16" i="8"/>
  <c r="G15" i="8"/>
  <c r="G14" i="8"/>
  <c r="G13" i="8"/>
  <c r="G12" i="8"/>
  <c r="G11" i="8"/>
  <c r="G10" i="8"/>
  <c r="I9" i="8"/>
  <c r="H9" i="8"/>
  <c r="H8" i="8" s="1"/>
  <c r="H7" i="8" s="1"/>
  <c r="G9" i="8"/>
  <c r="F9" i="8"/>
  <c r="E9" i="8"/>
  <c r="D9" i="8"/>
  <c r="D8" i="8" s="1"/>
  <c r="C9" i="8"/>
  <c r="F8" i="8"/>
  <c r="F7" i="8" s="1"/>
  <c r="G20" i="8" l="1"/>
  <c r="G19" i="8" s="1"/>
  <c r="G8" i="8" s="1"/>
  <c r="D40" i="8"/>
  <c r="G7" i="8" l="1"/>
  <c r="D39" i="8"/>
  <c r="D7" i="8" s="1"/>
  <c r="G40" i="8"/>
  <c r="G39" i="8" s="1"/>
  <c r="G61" i="8" s="1"/>
</calcChain>
</file>

<file path=xl/sharedStrings.xml><?xml version="1.0" encoding="utf-8"?>
<sst xmlns="http://schemas.openxmlformats.org/spreadsheetml/2006/main" count="92" uniqueCount="68">
  <si>
    <t>GOBIERNO DEL ESTADO DE MICHOACAN DE OCAMPO</t>
  </si>
  <si>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</si>
  <si>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</si>
  <si>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</si>
  <si>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</si>
  <si>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</si>
  <si>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</si>
  <si>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</si>
  <si>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</si>
  <si>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</si>
  <si>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</si>
  <si>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</si>
  <si>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</si>
  <si>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</si>
  <si>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</si>
  <si>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</si>
  <si>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</si>
  <si>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</si>
  <si>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</si>
  <si>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</si>
  <si>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</si>
  <si>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23755400 Banorte, S.A.</t>
  </si>
  <si>
    <t>PF200703 DEXIA, S.A.</t>
  </si>
  <si>
    <t>6722 Banobras, S.N.C.</t>
  </si>
  <si>
    <t>41324221 Banorte, S.A.</t>
  </si>
  <si>
    <t>9497 Banobras, S.N.C.</t>
  </si>
  <si>
    <t>739741 Bajio, S.A.</t>
  </si>
  <si>
    <t>11246 Banobras, S.N.C.</t>
  </si>
  <si>
    <t>Banobras, S.N.C. 2013</t>
  </si>
  <si>
    <t>Interacciones, S.A.</t>
  </si>
  <si>
    <t>Banca Afirme, S.A.</t>
  </si>
  <si>
    <t>Banobras, S.N.C. 2017</t>
  </si>
  <si>
    <t>Banobras, S.N.C. 2018</t>
  </si>
  <si>
    <t>Banobras, S.N.C. 2018 FAFEF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</si>
  <si>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</si>
  <si>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</si>
  <si>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</si>
  <si>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</si>
  <si>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</si>
  <si>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</si>
  <si>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</si>
  <si>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</si>
  <si>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</si>
  <si>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</si>
  <si>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</si>
  <si>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</si>
  <si>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</si>
  <si>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2.00% sobre monto dispuesto más I.V.A.</t>
  </si>
  <si>
    <t>Banco Mercantil del Norte, S.A.</t>
  </si>
  <si>
    <t>Banco Mercantil del Norte, S.A. 085677327</t>
  </si>
  <si>
    <t>Banco Mercantil del Norte, S.A. 085679373</t>
  </si>
  <si>
    <t>Banco Mercantil del Norte, S.A. 085686006</t>
  </si>
  <si>
    <t>Banco Mercantil del Norte, S.A. 085690280</t>
  </si>
  <si>
    <t>Banco Mercantil del Norte, S.A. 085691465</t>
  </si>
  <si>
    <t>Banco Mercantil del Norte, S.A. 085708307</t>
  </si>
  <si>
    <t>Banco Mercantil del Norte, S.A. 085741804</t>
  </si>
  <si>
    <t>Banco Mercantil del Norte, S.A. 085955024</t>
  </si>
  <si>
    <t>Banobras, S.N.C. 2020-(Banorte 2,000'000,000)</t>
  </si>
  <si>
    <t>Banobras, S.N.C. 2020-(Interacciones-Banorte)</t>
  </si>
  <si>
    <t>Banco Mercantil del Norte, S.A. $2,045 millones</t>
  </si>
  <si>
    <t>Del 1 de Enero al  31 de Diciembre de 2020</t>
  </si>
  <si>
    <t>Banco del Bajío, S.A. $2,045 millones</t>
  </si>
  <si>
    <t xml:space="preserve">Banco Mercantil del Norte, S.A. </t>
  </si>
  <si>
    <t>Saldo al 31 de Diciembre de 2020</t>
  </si>
  <si>
    <t>TIIE más 2.50 pts.</t>
  </si>
  <si>
    <t>Saldo
al 31 de 
Diciembre de 
2019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</si>
  <si>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</si>
  <si>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 Se refiere al valor del Bono Cupón Cero que respalda el pago de los créditos asociados al mismo (Activo).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</si>
</sst>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#,##0.00000000"/>
    <numFmt numFmtId="167" formatCode="#,##0.000000000"/>
    <numFmt numFmtId="168" formatCode="#,##0.0000000000000"/>
  </numFmts>
  <fonts count="10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5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167" fontId="5" fillId="0" borderId="0" xfId="0" applyNumberFormat="1" applyFont="1"/>
    <xf numFmtId="166" fontId="5" fillId="0" borderId="0" xfId="0" applyNumberFormat="1" applyFont="1"/>
    <xf numFmtId="0" fontId="5" fillId="3" borderId="2" xfId="3" applyFont="1" applyFill="1" applyBorder="1" applyAlignment="1">
      <alignment vertical="center" wrapText="1"/>
    </xf>
    <xf numFmtId="165" fontId="5" fillId="0" borderId="6" xfId="6" applyNumberFormat="1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165" fontId="5" fillId="0" borderId="22" xfId="6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6" xfId="3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13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justify" vertical="justify" wrapText="1"/>
    </xf>
    <xf numFmtId="3" fontId="4" fillId="0" borderId="20" xfId="0" applyNumberFormat="1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vertical="center" wrapText="1"/>
    </xf>
    <xf numFmtId="4" fontId="6" fillId="0" borderId="0" xfId="0" applyNumberFormat="1" applyFont="1"/>
    <xf numFmtId="3" fontId="6" fillId="0" borderId="0" xfId="0" applyNumberFormat="1" applyFont="1"/>
    <xf numFmtId="3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168" fontId="5" fillId="0" borderId="0" xfId="0" applyNumberFormat="1" applyFont="1"/>
    <xf numFmtId="3" fontId="4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4" xfId="0" applyNumberFormat="1" applyFont="1" applyBorder="1"/>
    <xf numFmtId="3" fontId="5" fillId="0" borderId="6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4" fontId="5" fillId="0" borderId="3" xfId="3" applyNumberFormat="1" applyFont="1" applyBorder="1" applyAlignment="1">
      <alignment horizontal="justify" vertical="center" wrapText="1"/>
    </xf>
    <xf numFmtId="4" fontId="5" fillId="0" borderId="4" xfId="3" applyNumberFormat="1" applyFont="1" applyBorder="1" applyAlignment="1">
      <alignment horizontal="center" vertical="center" wrapText="1"/>
    </xf>
    <xf numFmtId="4" fontId="5" fillId="0" borderId="13" xfId="3" applyNumberFormat="1" applyFont="1" applyBorder="1" applyAlignment="1">
      <alignment horizontal="center" vertical="center" wrapText="1"/>
    </xf>
    <xf numFmtId="49" fontId="5" fillId="0" borderId="3" xfId="3" applyNumberFormat="1" applyFont="1" applyBorder="1" applyAlignment="1">
      <alignment horizontal="justify" vertical="center" wrapText="1"/>
    </xf>
    <xf numFmtId="0" fontId="5" fillId="0" borderId="6" xfId="3" applyFont="1" applyBorder="1" applyAlignment="1">
      <alignment vertical="center" wrapText="1"/>
    </xf>
    <xf numFmtId="4" fontId="5" fillId="0" borderId="6" xfId="3" applyNumberFormat="1" applyFont="1" applyBorder="1" applyAlignment="1">
      <alignment horizontal="right" vertical="center" wrapText="1"/>
    </xf>
    <xf numFmtId="4" fontId="5" fillId="0" borderId="6" xfId="3" applyNumberFormat="1" applyFont="1" applyBorder="1" applyAlignment="1">
      <alignment horizontal="center" vertical="center" wrapText="1"/>
    </xf>
    <xf numFmtId="4" fontId="5" fillId="0" borderId="18" xfId="3" applyNumberFormat="1" applyFont="1" applyBorder="1" applyAlignment="1">
      <alignment horizontal="center" vertical="center" wrapText="1"/>
    </xf>
    <xf numFmtId="4" fontId="5" fillId="0" borderId="19" xfId="3" applyNumberFormat="1" applyFont="1" applyBorder="1" applyAlignment="1">
      <alignment horizontal="center" vertical="center" wrapText="1"/>
    </xf>
    <xf numFmtId="0" fontId="5" fillId="0" borderId="22" xfId="3" applyFont="1" applyBorder="1" applyAlignment="1">
      <alignment vertical="center" wrapText="1"/>
    </xf>
    <xf numFmtId="4" fontId="5" fillId="0" borderId="22" xfId="3" applyNumberFormat="1" applyFont="1" applyBorder="1" applyAlignment="1">
      <alignment horizontal="right" vertical="center" wrapText="1"/>
    </xf>
    <xf numFmtId="4" fontId="5" fillId="0" borderId="22" xfId="3" applyNumberFormat="1" applyFont="1" applyBorder="1" applyAlignment="1">
      <alignment horizontal="center" vertical="center" wrapText="1"/>
    </xf>
    <xf numFmtId="4" fontId="5" fillId="0" borderId="23" xfId="3" applyNumberFormat="1" applyFont="1" applyBorder="1" applyAlignment="1">
      <alignment horizontal="center" vertical="center" wrapText="1"/>
    </xf>
    <xf numFmtId="4" fontId="5" fillId="0" borderId="24" xfId="3" applyNumberFormat="1" applyFont="1" applyBorder="1" applyAlignment="1">
      <alignment horizontal="center" vertical="center" wrapText="1"/>
    </xf>
  </cellXfs>
  <cellStyles count="7">
    <cellStyle name="Millares 2" xfId="1" xr:uid="{00000000-0005-0000-0000-000000000000}"/>
    <cellStyle name="Millares 3 4" xfId="2" xr:uid="{00000000-0005-0000-0000-000001000000}"/>
    <cellStyle name="Normal" xfId="0" builtinId="0"/>
    <cellStyle name="Normal 2" xfId="3" xr:uid="{00000000-0005-0000-0000-000003000000}"/>
    <cellStyle name="Normal 5" xfId="4" xr:uid="{00000000-0005-0000-0000-000004000000}"/>
    <cellStyle name="Normal 6" xfId="5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0"/>
  <sheetViews>
    <sheetView showGridLines="0" tabSelected="1" topLeftCell="A55" zoomScale="90" zoomScaleNormal="90" workbookViewId="0">
      <selection activeCell="L14" sqref="L14"/>
    </sheetView>
  </sheetViews>
  <sheetFormatPr baseColWidth="10" defaultColWidth="11.42578125" defaultRowHeight="12" x14ac:dyDescent="0.2"/>
  <cols>
    <col min="1" max="1" width="0.85546875" style="1" customWidth="1"/>
    <col min="2" max="2" width="32" style="1" customWidth="1"/>
    <col min="3" max="3" width="14.28515625" style="1" customWidth="1"/>
    <col min="4" max="4" width="14.140625" style="1" customWidth="1"/>
    <col min="5" max="5" width="15.28515625" style="1" customWidth="1"/>
    <col min="6" max="6" width="16.7109375" style="1" customWidth="1"/>
    <col min="7" max="7" width="13.5703125" style="1" customWidth="1"/>
    <col min="8" max="8" width="13.140625" style="1" customWidth="1"/>
    <col min="9" max="9" width="13.7109375" style="1" customWidth="1"/>
    <col min="10" max="10" width="0.85546875" style="1" customWidth="1"/>
    <col min="11" max="11" width="16.85546875" style="4" customWidth="1"/>
    <col min="12" max="12" width="13.42578125" style="1" customWidth="1"/>
    <col min="13" max="16384" width="11.42578125" style="1"/>
  </cols>
  <sheetData>
    <row r="1" spans="2:12" ht="5.25" customHeight="1" x14ac:dyDescent="0.2"/>
    <row r="2" spans="2:12" ht="12.75" customHeight="1" x14ac:dyDescent="0.2">
      <c r="B2" s="23" t="s">
        <v>0</v>
      </c>
      <c r="C2" s="24"/>
      <c r="D2" s="24"/>
      <c r="E2" s="24"/>
      <c r="F2" s="24"/>
      <c r="G2" s="24"/>
      <c r="H2" s="24"/>
      <c r="I2" s="25"/>
    </row>
    <row r="3" spans="2:12" ht="12.75" customHeight="1" x14ac:dyDescent="0.2">
      <c r="B3" s="26" t="s">
        <v>1</v>
      </c>
      <c r="C3" s="27"/>
      <c r="D3" s="27"/>
      <c r="E3" s="27"/>
      <c r="F3" s="27"/>
      <c r="G3" s="27"/>
      <c r="H3" s="27"/>
      <c r="I3" s="28"/>
    </row>
    <row r="4" spans="2:12" ht="12.75" customHeight="1" x14ac:dyDescent="0.2">
      <c r="B4" s="26" t="s">
        <v>60</v>
      </c>
      <c r="C4" s="27"/>
      <c r="D4" s="27"/>
      <c r="E4" s="27"/>
      <c r="F4" s="27"/>
      <c r="G4" s="27"/>
      <c r="H4" s="27"/>
      <c r="I4" s="28"/>
    </row>
    <row r="5" spans="2:12" ht="12.75" customHeight="1" x14ac:dyDescent="0.2">
      <c r="B5" s="26" t="s">
        <v>2</v>
      </c>
      <c r="C5" s="27"/>
      <c r="D5" s="27"/>
      <c r="E5" s="27"/>
      <c r="F5" s="27"/>
      <c r="G5" s="27"/>
      <c r="H5" s="27"/>
      <c r="I5" s="28"/>
    </row>
    <row r="6" spans="2:12" ht="69" customHeight="1" x14ac:dyDescent="0.2">
      <c r="B6" s="2" t="s">
        <v>3</v>
      </c>
      <c r="C6" s="3" t="s">
        <v>65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2" x14ac:dyDescent="0.2">
      <c r="B7" s="30" t="s">
        <v>10</v>
      </c>
      <c r="C7" s="31">
        <v>19336616192</v>
      </c>
      <c r="D7" s="31">
        <f>SUM(D8,D39,D57)</f>
        <v>8148453839.8699999</v>
      </c>
      <c r="E7" s="31">
        <f>SUM(E8,E39,E57)</f>
        <v>5897941086</v>
      </c>
      <c r="F7" s="31">
        <f>SUM(F8,F39,F57)</f>
        <v>0</v>
      </c>
      <c r="G7" s="31">
        <f>SUM(G8,G39,G57)</f>
        <v>21587128931.869999</v>
      </c>
      <c r="H7" s="31">
        <f>SUM(H8,H39,H57)</f>
        <v>1435940981.8399999</v>
      </c>
      <c r="I7" s="31">
        <f>SUM(I8,I39,I57,I61)</f>
        <v>57664652</v>
      </c>
      <c r="L7" s="4"/>
    </row>
    <row r="8" spans="2:12" x14ac:dyDescent="0.2">
      <c r="B8" s="32" t="s">
        <v>11</v>
      </c>
      <c r="C8" s="33">
        <v>3003487247</v>
      </c>
      <c r="D8" s="33">
        <f t="shared" ref="D8:I8" si="0">SUM(D9,D19,D36)</f>
        <v>2486865049.0100002</v>
      </c>
      <c r="E8" s="33">
        <f t="shared" si="0"/>
        <v>3777474500</v>
      </c>
      <c r="F8" s="33">
        <f t="shared" si="0"/>
        <v>0</v>
      </c>
      <c r="G8" s="33">
        <f t="shared" si="0"/>
        <v>1712877782.01</v>
      </c>
      <c r="H8" s="33">
        <f t="shared" si="0"/>
        <v>146476580.84</v>
      </c>
      <c r="I8" s="33">
        <f t="shared" si="0"/>
        <v>43161000</v>
      </c>
      <c r="L8" s="4"/>
    </row>
    <row r="9" spans="2:12" s="35" customFormat="1" x14ac:dyDescent="0.2">
      <c r="B9" s="32" t="s">
        <v>12</v>
      </c>
      <c r="C9" s="33">
        <f t="shared" ref="C9:H9" si="1">SUM(C10:C18)</f>
        <v>2509000000</v>
      </c>
      <c r="D9" s="33">
        <f t="shared" si="1"/>
        <v>1850000000</v>
      </c>
      <c r="E9" s="33">
        <f t="shared" si="1"/>
        <v>3195000000</v>
      </c>
      <c r="F9" s="33">
        <f t="shared" si="1"/>
        <v>0</v>
      </c>
      <c r="G9" s="33">
        <f t="shared" si="1"/>
        <v>1164000000</v>
      </c>
      <c r="H9" s="33">
        <f t="shared" si="1"/>
        <v>146476580.84</v>
      </c>
      <c r="I9" s="33">
        <f>SUM(I10:I18)</f>
        <v>43161000</v>
      </c>
      <c r="J9" s="1"/>
      <c r="K9" s="34"/>
    </row>
    <row r="10" spans="2:12" ht="24" x14ac:dyDescent="0.2">
      <c r="B10" s="36" t="s">
        <v>49</v>
      </c>
      <c r="C10" s="37">
        <v>607000000</v>
      </c>
      <c r="D10" s="37">
        <v>0</v>
      </c>
      <c r="E10" s="37">
        <v>607000000</v>
      </c>
      <c r="F10" s="37">
        <v>0</v>
      </c>
      <c r="G10" s="37">
        <f t="shared" ref="G10:G35" si="2">+C10+D10-E10+F10</f>
        <v>0</v>
      </c>
      <c r="H10" s="37">
        <v>21930919</v>
      </c>
      <c r="I10" s="37">
        <v>0</v>
      </c>
    </row>
    <row r="11" spans="2:12" ht="24" x14ac:dyDescent="0.2">
      <c r="B11" s="36" t="s">
        <v>50</v>
      </c>
      <c r="C11" s="37">
        <v>263000000</v>
      </c>
      <c r="D11" s="37">
        <v>0</v>
      </c>
      <c r="E11" s="37">
        <v>263000000</v>
      </c>
      <c r="F11" s="37">
        <v>0</v>
      </c>
      <c r="G11" s="37">
        <f t="shared" si="2"/>
        <v>0</v>
      </c>
      <c r="H11" s="37">
        <v>9727506.6500000004</v>
      </c>
      <c r="I11" s="37">
        <v>0</v>
      </c>
    </row>
    <row r="12" spans="2:12" ht="24" x14ac:dyDescent="0.2">
      <c r="B12" s="36" t="s">
        <v>51</v>
      </c>
      <c r="C12" s="37">
        <v>526000000</v>
      </c>
      <c r="D12" s="37">
        <v>0</v>
      </c>
      <c r="E12" s="37">
        <v>526000000</v>
      </c>
      <c r="F12" s="37">
        <v>0</v>
      </c>
      <c r="G12" s="37">
        <f t="shared" si="2"/>
        <v>0</v>
      </c>
      <c r="H12" s="37">
        <v>19455013</v>
      </c>
      <c r="I12" s="37">
        <v>0</v>
      </c>
    </row>
    <row r="13" spans="2:12" ht="24" x14ac:dyDescent="0.2">
      <c r="B13" s="36" t="s">
        <v>52</v>
      </c>
      <c r="C13" s="37">
        <v>180000000</v>
      </c>
      <c r="D13" s="37">
        <v>0</v>
      </c>
      <c r="E13" s="37">
        <v>180000000</v>
      </c>
      <c r="F13" s="37">
        <v>0</v>
      </c>
      <c r="G13" s="37">
        <f t="shared" si="2"/>
        <v>0</v>
      </c>
      <c r="H13" s="37">
        <v>6813365</v>
      </c>
      <c r="I13" s="37">
        <v>0</v>
      </c>
    </row>
    <row r="14" spans="2:12" ht="24" x14ac:dyDescent="0.2">
      <c r="B14" s="36" t="s">
        <v>53</v>
      </c>
      <c r="C14" s="37">
        <v>263000000</v>
      </c>
      <c r="D14" s="37">
        <v>0</v>
      </c>
      <c r="E14" s="37">
        <v>263000000</v>
      </c>
      <c r="F14" s="37">
        <v>0</v>
      </c>
      <c r="G14" s="37">
        <f t="shared" si="2"/>
        <v>0</v>
      </c>
      <c r="H14" s="37">
        <v>9744555.1899999995</v>
      </c>
      <c r="I14" s="37">
        <v>125000</v>
      </c>
    </row>
    <row r="15" spans="2:12" ht="24" x14ac:dyDescent="0.2">
      <c r="B15" s="36" t="s">
        <v>54</v>
      </c>
      <c r="C15" s="37">
        <v>190000000</v>
      </c>
      <c r="D15" s="37">
        <v>0</v>
      </c>
      <c r="E15" s="37">
        <v>190000000</v>
      </c>
      <c r="F15" s="37">
        <v>0</v>
      </c>
      <c r="G15" s="37">
        <f t="shared" si="2"/>
        <v>0</v>
      </c>
      <c r="H15" s="37">
        <v>7782734</v>
      </c>
      <c r="I15" s="37">
        <v>29000</v>
      </c>
      <c r="K15" s="5"/>
    </row>
    <row r="16" spans="2:12" ht="24" x14ac:dyDescent="0.2">
      <c r="B16" s="36" t="s">
        <v>55</v>
      </c>
      <c r="C16" s="37">
        <v>480000000</v>
      </c>
      <c r="D16" s="37">
        <v>0</v>
      </c>
      <c r="E16" s="37">
        <v>480000000</v>
      </c>
      <c r="F16" s="37">
        <v>0</v>
      </c>
      <c r="G16" s="37">
        <f>+C16+D16-E16+F16</f>
        <v>0</v>
      </c>
      <c r="H16" s="37">
        <v>20173566</v>
      </c>
      <c r="I16" s="37">
        <v>29000</v>
      </c>
    </row>
    <row r="17" spans="2:11" ht="24" x14ac:dyDescent="0.2">
      <c r="B17" s="36" t="s">
        <v>56</v>
      </c>
      <c r="C17" s="37">
        <v>0</v>
      </c>
      <c r="D17" s="37">
        <v>1200000000</v>
      </c>
      <c r="E17" s="37">
        <v>440000000</v>
      </c>
      <c r="F17" s="37">
        <v>0</v>
      </c>
      <c r="G17" s="37">
        <f t="shared" si="2"/>
        <v>760000000</v>
      </c>
      <c r="H17" s="37">
        <v>42270917</v>
      </c>
      <c r="I17" s="37">
        <v>27869000</v>
      </c>
      <c r="K17" s="38"/>
    </row>
    <row r="18" spans="2:11" x14ac:dyDescent="0.2">
      <c r="B18" s="36" t="s">
        <v>62</v>
      </c>
      <c r="C18" s="37">
        <v>0</v>
      </c>
      <c r="D18" s="37">
        <v>650000000</v>
      </c>
      <c r="E18" s="37">
        <f>82000000*3</f>
        <v>246000000</v>
      </c>
      <c r="F18" s="37"/>
      <c r="G18" s="37">
        <f t="shared" si="2"/>
        <v>404000000</v>
      </c>
      <c r="H18" s="37">
        <v>8578005</v>
      </c>
      <c r="I18" s="37">
        <v>15109000</v>
      </c>
    </row>
    <row r="19" spans="2:11" x14ac:dyDescent="0.2">
      <c r="B19" s="32" t="s">
        <v>12</v>
      </c>
      <c r="C19" s="39">
        <f t="shared" ref="C19:H19" si="3">SUM(C20:C35)</f>
        <v>494487247</v>
      </c>
      <c r="D19" s="39">
        <f t="shared" si="3"/>
        <v>636865049.00999999</v>
      </c>
      <c r="E19" s="39">
        <f t="shared" si="3"/>
        <v>582474500</v>
      </c>
      <c r="F19" s="39">
        <f t="shared" si="3"/>
        <v>0</v>
      </c>
      <c r="G19" s="39">
        <f t="shared" si="3"/>
        <v>548877782.00999999</v>
      </c>
      <c r="H19" s="39">
        <f t="shared" si="3"/>
        <v>0</v>
      </c>
      <c r="I19" s="39">
        <f>SUM(I20:I38)</f>
        <v>0</v>
      </c>
    </row>
    <row r="20" spans="2:11" x14ac:dyDescent="0.2">
      <c r="B20" s="36" t="s">
        <v>21</v>
      </c>
      <c r="C20" s="37">
        <v>14333335</v>
      </c>
      <c r="D20" s="37">
        <f>16935682+13</f>
        <v>16935695</v>
      </c>
      <c r="E20" s="37">
        <v>14333349</v>
      </c>
      <c r="F20" s="37">
        <v>0</v>
      </c>
      <c r="G20" s="40">
        <f>+C20+D20-E20+F20-14</f>
        <v>16935667</v>
      </c>
      <c r="H20" s="37">
        <v>0</v>
      </c>
      <c r="I20" s="37">
        <v>0</v>
      </c>
    </row>
    <row r="21" spans="2:11" x14ac:dyDescent="0.2">
      <c r="B21" s="36" t="s">
        <v>22</v>
      </c>
      <c r="C21" s="37">
        <v>23209394</v>
      </c>
      <c r="D21" s="37">
        <v>27423271</v>
      </c>
      <c r="E21" s="37">
        <v>23209394</v>
      </c>
      <c r="F21" s="37">
        <v>0</v>
      </c>
      <c r="G21" s="40">
        <f>+C21+D21-E21+F21</f>
        <v>27423271</v>
      </c>
      <c r="H21" s="37">
        <v>0</v>
      </c>
      <c r="I21" s="37">
        <v>0</v>
      </c>
    </row>
    <row r="22" spans="2:11" x14ac:dyDescent="0.2">
      <c r="B22" s="36" t="s">
        <v>23</v>
      </c>
      <c r="C22" s="37">
        <v>10263081</v>
      </c>
      <c r="D22" s="37">
        <v>12126437</v>
      </c>
      <c r="E22" s="37">
        <v>10263081</v>
      </c>
      <c r="F22" s="37">
        <v>0</v>
      </c>
      <c r="G22" s="40">
        <f t="shared" si="2"/>
        <v>12126437</v>
      </c>
      <c r="H22" s="37">
        <v>0</v>
      </c>
      <c r="I22" s="37">
        <v>0</v>
      </c>
    </row>
    <row r="23" spans="2:11" x14ac:dyDescent="0.2">
      <c r="B23" s="36" t="s">
        <v>24</v>
      </c>
      <c r="C23" s="37">
        <v>100840332</v>
      </c>
      <c r="D23" s="37">
        <v>0</v>
      </c>
      <c r="E23" s="37">
        <v>100840332</v>
      </c>
      <c r="F23" s="37">
        <v>0</v>
      </c>
      <c r="G23" s="40">
        <f t="shared" si="2"/>
        <v>0</v>
      </c>
      <c r="H23" s="37">
        <v>0</v>
      </c>
      <c r="I23" s="37">
        <v>0</v>
      </c>
    </row>
    <row r="24" spans="2:11" x14ac:dyDescent="0.2">
      <c r="B24" s="36" t="s">
        <v>25</v>
      </c>
      <c r="C24" s="37">
        <v>75700000</v>
      </c>
      <c r="D24" s="37">
        <v>75700000</v>
      </c>
      <c r="E24" s="37">
        <v>75700000</v>
      </c>
      <c r="F24" s="37">
        <v>0</v>
      </c>
      <c r="G24" s="40">
        <f t="shared" si="2"/>
        <v>75700000</v>
      </c>
      <c r="H24" s="37">
        <v>0</v>
      </c>
      <c r="I24" s="37">
        <v>0</v>
      </c>
    </row>
    <row r="25" spans="2:11" x14ac:dyDescent="0.2">
      <c r="B25" s="36" t="s">
        <v>26</v>
      </c>
      <c r="C25" s="37">
        <v>64300000</v>
      </c>
      <c r="D25" s="37">
        <v>64300000</v>
      </c>
      <c r="E25" s="37">
        <v>64300000</v>
      </c>
      <c r="F25" s="37">
        <v>0</v>
      </c>
      <c r="G25" s="40">
        <f t="shared" si="2"/>
        <v>64300000</v>
      </c>
      <c r="H25" s="37">
        <v>0</v>
      </c>
      <c r="I25" s="37">
        <v>0</v>
      </c>
      <c r="K25" s="6"/>
    </row>
    <row r="26" spans="2:11" x14ac:dyDescent="0.2">
      <c r="B26" s="36" t="s">
        <v>28</v>
      </c>
      <c r="C26" s="40">
        <v>112890991</v>
      </c>
      <c r="D26" s="40">
        <v>127208394</v>
      </c>
      <c r="E26" s="37">
        <v>112890991</v>
      </c>
      <c r="F26" s="40">
        <v>0</v>
      </c>
      <c r="G26" s="40">
        <f t="shared" si="2"/>
        <v>127208394</v>
      </c>
      <c r="H26" s="40">
        <v>0</v>
      </c>
      <c r="I26" s="40">
        <v>0</v>
      </c>
    </row>
    <row r="27" spans="2:11" x14ac:dyDescent="0.2">
      <c r="B27" s="36" t="s">
        <v>29</v>
      </c>
      <c r="C27" s="40">
        <v>30363267</v>
      </c>
      <c r="D27" s="40">
        <v>0</v>
      </c>
      <c r="E27" s="37">
        <v>30363267</v>
      </c>
      <c r="F27" s="40">
        <v>0</v>
      </c>
      <c r="G27" s="40">
        <f t="shared" si="2"/>
        <v>0</v>
      </c>
      <c r="H27" s="40">
        <v>0</v>
      </c>
      <c r="I27" s="40">
        <v>0</v>
      </c>
    </row>
    <row r="28" spans="2:11" x14ac:dyDescent="0.2">
      <c r="B28" s="36" t="s">
        <v>30</v>
      </c>
      <c r="C28" s="40">
        <v>4492497</v>
      </c>
      <c r="D28" s="40">
        <v>5245672</v>
      </c>
      <c r="E28" s="37">
        <v>4492497</v>
      </c>
      <c r="F28" s="40">
        <v>0</v>
      </c>
      <c r="G28" s="40">
        <f t="shared" si="2"/>
        <v>5245672</v>
      </c>
      <c r="H28" s="40">
        <v>0</v>
      </c>
      <c r="I28" s="40">
        <v>0</v>
      </c>
    </row>
    <row r="29" spans="2:11" x14ac:dyDescent="0.2">
      <c r="B29" s="36" t="s">
        <v>31</v>
      </c>
      <c r="C29" s="40">
        <v>15895892</v>
      </c>
      <c r="D29" s="40">
        <v>18560867</v>
      </c>
      <c r="E29" s="37">
        <v>15895892</v>
      </c>
      <c r="F29" s="40">
        <v>0</v>
      </c>
      <c r="G29" s="40">
        <f t="shared" si="2"/>
        <v>18560867</v>
      </c>
      <c r="H29" s="40">
        <v>0</v>
      </c>
      <c r="I29" s="40">
        <v>0</v>
      </c>
    </row>
    <row r="30" spans="2:11" x14ac:dyDescent="0.2">
      <c r="B30" s="36" t="s">
        <v>33</v>
      </c>
      <c r="C30" s="40">
        <v>24629921</v>
      </c>
      <c r="D30" s="40">
        <v>28759172</v>
      </c>
      <c r="E30" s="37">
        <v>24629921</v>
      </c>
      <c r="F30" s="40">
        <v>0</v>
      </c>
      <c r="G30" s="40">
        <f>+C30+D30-E30+F30</f>
        <v>28759172</v>
      </c>
      <c r="H30" s="40">
        <v>0</v>
      </c>
      <c r="I30" s="40">
        <v>0</v>
      </c>
    </row>
    <row r="31" spans="2:11" x14ac:dyDescent="0.2">
      <c r="B31" s="36" t="s">
        <v>32</v>
      </c>
      <c r="C31" s="40">
        <v>17568537</v>
      </c>
      <c r="D31" s="40">
        <v>25445983</v>
      </c>
      <c r="E31" s="37">
        <v>17568537</v>
      </c>
      <c r="F31" s="40">
        <v>0</v>
      </c>
      <c r="G31" s="40">
        <f>+C31+D31-E31+F31</f>
        <v>25445983</v>
      </c>
      <c r="H31" s="40">
        <v>0</v>
      </c>
      <c r="I31" s="40">
        <v>0</v>
      </c>
    </row>
    <row r="32" spans="2:11" ht="24" x14ac:dyDescent="0.2">
      <c r="B32" s="36" t="s">
        <v>57</v>
      </c>
      <c r="C32" s="40">
        <v>0</v>
      </c>
      <c r="D32" s="40">
        <f>67226888+100840332</f>
        <v>168067220</v>
      </c>
      <c r="E32" s="37">
        <v>67226888</v>
      </c>
      <c r="F32" s="40">
        <v>0</v>
      </c>
      <c r="G32" s="40">
        <f>+C32+D32-E32+F32</f>
        <v>100840332</v>
      </c>
      <c r="H32" s="40">
        <v>0</v>
      </c>
      <c r="I32" s="40">
        <v>0</v>
      </c>
    </row>
    <row r="33" spans="2:15" ht="24" x14ac:dyDescent="0.2">
      <c r="B33" s="36" t="s">
        <v>58</v>
      </c>
      <c r="C33" s="40">
        <v>0</v>
      </c>
      <c r="D33" s="40">
        <f>20760351.01+35453723</f>
        <v>56214074.010000005</v>
      </c>
      <c r="E33" s="37">
        <v>20760351</v>
      </c>
      <c r="F33" s="40">
        <v>0</v>
      </c>
      <c r="G33" s="40">
        <f>+C33+D33-E33+F33</f>
        <v>35453723.010000005</v>
      </c>
      <c r="H33" s="40">
        <v>0</v>
      </c>
      <c r="I33" s="40">
        <v>0</v>
      </c>
    </row>
    <row r="34" spans="2:15" ht="24" x14ac:dyDescent="0.2">
      <c r="B34" s="36" t="s">
        <v>59</v>
      </c>
      <c r="C34" s="40">
        <v>0</v>
      </c>
      <c r="D34" s="40">
        <v>9275914</v>
      </c>
      <c r="E34" s="37">
        <v>0</v>
      </c>
      <c r="F34" s="40">
        <v>0</v>
      </c>
      <c r="G34" s="40">
        <f>+C34+D34-E34+F34</f>
        <v>9275914</v>
      </c>
      <c r="H34" s="40">
        <v>0</v>
      </c>
      <c r="I34" s="40">
        <v>0</v>
      </c>
    </row>
    <row r="35" spans="2:15" x14ac:dyDescent="0.2">
      <c r="B35" s="36" t="s">
        <v>61</v>
      </c>
      <c r="C35" s="40">
        <v>0</v>
      </c>
      <c r="D35" s="40">
        <v>1602350</v>
      </c>
      <c r="E35" s="37">
        <v>0</v>
      </c>
      <c r="F35" s="40">
        <v>0</v>
      </c>
      <c r="G35" s="40">
        <f t="shared" si="2"/>
        <v>1602350</v>
      </c>
      <c r="H35" s="40">
        <v>0</v>
      </c>
      <c r="I35" s="40">
        <v>0</v>
      </c>
    </row>
    <row r="36" spans="2:15" x14ac:dyDescent="0.2">
      <c r="B36" s="36" t="s">
        <v>13</v>
      </c>
      <c r="C36" s="39">
        <v>0</v>
      </c>
      <c r="D36" s="39">
        <f t="shared" ref="D36:I36" si="4">SUM(D37)</f>
        <v>0</v>
      </c>
      <c r="E36" s="39">
        <f t="shared" si="4"/>
        <v>0</v>
      </c>
      <c r="F36" s="41">
        <f t="shared" si="4"/>
        <v>0</v>
      </c>
      <c r="G36" s="39">
        <f t="shared" si="4"/>
        <v>0</v>
      </c>
      <c r="H36" s="39">
        <f t="shared" si="4"/>
        <v>0</v>
      </c>
      <c r="I36" s="39">
        <f t="shared" si="4"/>
        <v>0</v>
      </c>
    </row>
    <row r="37" spans="2:15" x14ac:dyDescent="0.2">
      <c r="B37" s="36"/>
      <c r="C37" s="37">
        <v>0</v>
      </c>
      <c r="D37" s="37">
        <v>0</v>
      </c>
      <c r="E37" s="40">
        <v>0</v>
      </c>
      <c r="F37" s="42">
        <v>0</v>
      </c>
      <c r="G37" s="40">
        <f>+C37+D37-E37+F37</f>
        <v>0</v>
      </c>
      <c r="H37" s="37">
        <v>0</v>
      </c>
      <c r="I37" s="37">
        <v>0</v>
      </c>
    </row>
    <row r="38" spans="2:15" x14ac:dyDescent="0.2">
      <c r="B38" s="32" t="s">
        <v>14</v>
      </c>
      <c r="C38" s="39"/>
      <c r="D38" s="39"/>
      <c r="E38" s="39"/>
      <c r="F38" s="41"/>
      <c r="G38" s="39"/>
      <c r="H38" s="39"/>
      <c r="I38" s="39">
        <v>0</v>
      </c>
    </row>
    <row r="39" spans="2:15" x14ac:dyDescent="0.2">
      <c r="B39" s="32" t="s">
        <v>15</v>
      </c>
      <c r="C39" s="39">
        <f>SUM(C40:C56)</f>
        <v>16333128945</v>
      </c>
      <c r="D39" s="39">
        <f t="shared" ref="D39:I39" si="5">SUM(D40:D56)</f>
        <v>5661588790.8599997</v>
      </c>
      <c r="E39" s="39">
        <f t="shared" si="5"/>
        <v>2120466586</v>
      </c>
      <c r="F39" s="41">
        <f t="shared" si="5"/>
        <v>0</v>
      </c>
      <c r="G39" s="39">
        <f t="shared" si="5"/>
        <v>19874251149.860001</v>
      </c>
      <c r="H39" s="39">
        <f t="shared" si="5"/>
        <v>1289464401</v>
      </c>
      <c r="I39" s="39">
        <f t="shared" si="5"/>
        <v>14503652</v>
      </c>
    </row>
    <row r="40" spans="2:15" x14ac:dyDescent="0.2">
      <c r="B40" s="36" t="s">
        <v>21</v>
      </c>
      <c r="C40" s="37">
        <v>516129360</v>
      </c>
      <c r="D40" s="37">
        <f>-D20-12+27</f>
        <v>-16935680</v>
      </c>
      <c r="E40" s="37">
        <v>0</v>
      </c>
      <c r="F40" s="42">
        <v>0</v>
      </c>
      <c r="G40" s="40">
        <f>+C40+D40-E40+F40</f>
        <v>499193680</v>
      </c>
      <c r="H40" s="37">
        <v>33988917</v>
      </c>
      <c r="I40" s="37">
        <v>1254961</v>
      </c>
      <c r="J40" s="43"/>
      <c r="K40" s="44"/>
      <c r="L40" s="45"/>
      <c r="M40" s="46"/>
      <c r="N40" s="44"/>
      <c r="O40" s="44"/>
    </row>
    <row r="41" spans="2:15" x14ac:dyDescent="0.2">
      <c r="B41" s="36" t="s">
        <v>22</v>
      </c>
      <c r="C41" s="37">
        <v>835747580</v>
      </c>
      <c r="D41" s="37">
        <f t="shared" ref="D41:D51" si="6">-D21</f>
        <v>-27423271</v>
      </c>
      <c r="E41" s="37">
        <v>0</v>
      </c>
      <c r="F41" s="42">
        <v>0</v>
      </c>
      <c r="G41" s="40">
        <f t="shared" ref="G41:G58" si="7">+C41+D41-E41+F41</f>
        <v>808324309</v>
      </c>
      <c r="H41" s="37">
        <v>53486600</v>
      </c>
      <c r="I41" s="37">
        <v>1254961</v>
      </c>
      <c r="J41" s="47"/>
    </row>
    <row r="42" spans="2:15" x14ac:dyDescent="0.2">
      <c r="B42" s="36" t="s">
        <v>23</v>
      </c>
      <c r="C42" s="37">
        <v>938094368</v>
      </c>
      <c r="D42" s="37">
        <f t="shared" si="6"/>
        <v>-12126437</v>
      </c>
      <c r="E42" s="37">
        <v>0</v>
      </c>
      <c r="F42" s="42">
        <v>0</v>
      </c>
      <c r="G42" s="40">
        <f t="shared" si="7"/>
        <v>925967931</v>
      </c>
      <c r="H42" s="37">
        <v>61927289</v>
      </c>
      <c r="I42" s="37">
        <v>1254961</v>
      </c>
      <c r="J42" s="47"/>
    </row>
    <row r="43" spans="2:15" x14ac:dyDescent="0.2">
      <c r="B43" s="36" t="s">
        <v>24</v>
      </c>
      <c r="C43" s="37">
        <v>1025210124</v>
      </c>
      <c r="D43" s="37">
        <f t="shared" si="6"/>
        <v>0</v>
      </c>
      <c r="E43" s="37">
        <v>1025210124</v>
      </c>
      <c r="F43" s="42">
        <v>0</v>
      </c>
      <c r="G43" s="40">
        <f t="shared" si="7"/>
        <v>0</v>
      </c>
      <c r="H43" s="37">
        <v>30126574</v>
      </c>
      <c r="I43" s="37">
        <v>299587</v>
      </c>
    </row>
    <row r="44" spans="2:15" x14ac:dyDescent="0.2">
      <c r="B44" s="36" t="s">
        <v>25</v>
      </c>
      <c r="C44" s="37">
        <v>788541668</v>
      </c>
      <c r="D44" s="37">
        <f t="shared" si="6"/>
        <v>-75700000</v>
      </c>
      <c r="E44" s="37">
        <v>0</v>
      </c>
      <c r="F44" s="42">
        <v>0</v>
      </c>
      <c r="G44" s="40">
        <f t="shared" si="7"/>
        <v>712841668</v>
      </c>
      <c r="H44" s="37">
        <v>57604670</v>
      </c>
      <c r="I44" s="37">
        <v>702179</v>
      </c>
    </row>
    <row r="45" spans="2:15" x14ac:dyDescent="0.2">
      <c r="B45" s="36" t="s">
        <v>26</v>
      </c>
      <c r="C45" s="37">
        <v>664433332</v>
      </c>
      <c r="D45" s="37">
        <f t="shared" si="6"/>
        <v>-64300000</v>
      </c>
      <c r="E45" s="37">
        <v>0</v>
      </c>
      <c r="F45" s="42">
        <v>0</v>
      </c>
      <c r="G45" s="40">
        <f t="shared" si="7"/>
        <v>600133332</v>
      </c>
      <c r="H45" s="37">
        <v>46956704</v>
      </c>
      <c r="I45" s="37">
        <v>781928</v>
      </c>
    </row>
    <row r="46" spans="2:15" x14ac:dyDescent="0.2">
      <c r="B46" s="36" t="s">
        <v>28</v>
      </c>
      <c r="C46" s="37">
        <v>3640016516</v>
      </c>
      <c r="D46" s="37">
        <f t="shared" si="6"/>
        <v>-127208394</v>
      </c>
      <c r="E46" s="37">
        <v>0</v>
      </c>
      <c r="F46" s="42">
        <v>0</v>
      </c>
      <c r="G46" s="40">
        <f t="shared" si="7"/>
        <v>3512808122</v>
      </c>
      <c r="H46" s="37">
        <v>301218817</v>
      </c>
      <c r="I46" s="37">
        <v>2640354</v>
      </c>
    </row>
    <row r="47" spans="2:15" x14ac:dyDescent="0.2">
      <c r="B47" s="36" t="s">
        <v>29</v>
      </c>
      <c r="C47" s="37">
        <v>1095256462</v>
      </c>
      <c r="D47" s="37">
        <f t="shared" si="6"/>
        <v>0</v>
      </c>
      <c r="E47" s="37">
        <v>1095256462</v>
      </c>
      <c r="F47" s="42">
        <v>0</v>
      </c>
      <c r="G47" s="40">
        <f t="shared" si="7"/>
        <v>0</v>
      </c>
      <c r="H47" s="37">
        <v>31367091</v>
      </c>
      <c r="I47" s="37">
        <v>46535</v>
      </c>
    </row>
    <row r="48" spans="2:15" x14ac:dyDescent="0.2">
      <c r="B48" s="36" t="s">
        <v>30</v>
      </c>
      <c r="C48" s="37">
        <v>388364997</v>
      </c>
      <c r="D48" s="37">
        <f t="shared" si="6"/>
        <v>-5245672</v>
      </c>
      <c r="E48" s="37">
        <v>0</v>
      </c>
      <c r="F48" s="42">
        <v>0</v>
      </c>
      <c r="G48" s="40">
        <f t="shared" si="7"/>
        <v>383119325</v>
      </c>
      <c r="H48" s="37">
        <v>31513061</v>
      </c>
      <c r="I48" s="37">
        <v>368846</v>
      </c>
    </row>
    <row r="49" spans="2:9" x14ac:dyDescent="0.2">
      <c r="B49" s="36" t="s">
        <v>31</v>
      </c>
      <c r="C49" s="37">
        <v>1432825834</v>
      </c>
      <c r="D49" s="37">
        <f t="shared" si="6"/>
        <v>-18560867</v>
      </c>
      <c r="E49" s="37">
        <v>0</v>
      </c>
      <c r="F49" s="42">
        <v>0</v>
      </c>
      <c r="G49" s="40">
        <f t="shared" si="7"/>
        <v>1414264967</v>
      </c>
      <c r="H49" s="37">
        <v>114592899</v>
      </c>
      <c r="I49" s="37">
        <v>227608</v>
      </c>
    </row>
    <row r="50" spans="2:9" x14ac:dyDescent="0.2">
      <c r="B50" s="36" t="s">
        <v>33</v>
      </c>
      <c r="C50" s="37">
        <v>2446407901</v>
      </c>
      <c r="D50" s="37">
        <f t="shared" si="6"/>
        <v>-28759172</v>
      </c>
      <c r="E50" s="37">
        <v>0</v>
      </c>
      <c r="F50" s="42">
        <v>0</v>
      </c>
      <c r="G50" s="40">
        <f>+C50+D50-E50+F50</f>
        <v>2417648729</v>
      </c>
      <c r="H50" s="37">
        <v>161846345</v>
      </c>
      <c r="I50" s="37">
        <v>2516546</v>
      </c>
    </row>
    <row r="51" spans="2:9" x14ac:dyDescent="0.2">
      <c r="B51" s="36" t="s">
        <v>32</v>
      </c>
      <c r="C51" s="37">
        <v>1994945948</v>
      </c>
      <c r="D51" s="37">
        <f t="shared" si="6"/>
        <v>-25445983</v>
      </c>
      <c r="E51" s="37">
        <v>0</v>
      </c>
      <c r="F51" s="42">
        <v>0</v>
      </c>
      <c r="G51" s="40">
        <f>+C51+D51-E51+F51</f>
        <v>1969499965</v>
      </c>
      <c r="H51" s="37">
        <v>154665357</v>
      </c>
      <c r="I51" s="37">
        <v>565064</v>
      </c>
    </row>
    <row r="52" spans="2:9" x14ac:dyDescent="0.2">
      <c r="B52" s="36" t="s">
        <v>27</v>
      </c>
      <c r="C52" s="37">
        <v>567154855</v>
      </c>
      <c r="D52" s="37">
        <f>-D36</f>
        <v>0</v>
      </c>
      <c r="E52" s="37">
        <v>0</v>
      </c>
      <c r="F52" s="42">
        <v>0</v>
      </c>
      <c r="G52" s="37">
        <v>567154855</v>
      </c>
      <c r="H52" s="37">
        <v>50177450</v>
      </c>
      <c r="I52" s="37">
        <v>525074</v>
      </c>
    </row>
    <row r="53" spans="2:9" ht="24" x14ac:dyDescent="0.2">
      <c r="B53" s="36" t="s">
        <v>57</v>
      </c>
      <c r="C53" s="40">
        <v>0</v>
      </c>
      <c r="D53" s="40">
        <f>1025210124-100840332</f>
        <v>924369792</v>
      </c>
      <c r="E53" s="37">
        <v>0</v>
      </c>
      <c r="F53" s="48">
        <v>0</v>
      </c>
      <c r="G53" s="40">
        <f>+C53+D53-E53+F53</f>
        <v>924369792</v>
      </c>
      <c r="H53" s="40">
        <v>42011037</v>
      </c>
      <c r="I53" s="40">
        <v>629307</v>
      </c>
    </row>
    <row r="54" spans="2:9" ht="24" x14ac:dyDescent="0.2">
      <c r="B54" s="36" t="s">
        <v>58</v>
      </c>
      <c r="C54" s="40">
        <v>0</v>
      </c>
      <c r="D54" s="40">
        <f>1095256461.86-35453723</f>
        <v>1059802738.8599999</v>
      </c>
      <c r="E54" s="37">
        <v>0</v>
      </c>
      <c r="F54" s="48">
        <v>0</v>
      </c>
      <c r="G54" s="40">
        <f>+C54+D54-E54+F54</f>
        <v>1059802738.8599999</v>
      </c>
      <c r="H54" s="40">
        <v>44616931</v>
      </c>
      <c r="I54" s="40">
        <v>588360</v>
      </c>
    </row>
    <row r="55" spans="2:9" ht="24" x14ac:dyDescent="0.2">
      <c r="B55" s="36" t="s">
        <v>59</v>
      </c>
      <c r="C55" s="40">
        <v>0</v>
      </c>
      <c r="D55" s="40">
        <f>2045000000-9275914</f>
        <v>2035724086</v>
      </c>
      <c r="E55" s="37">
        <v>0</v>
      </c>
      <c r="F55" s="48">
        <v>0</v>
      </c>
      <c r="G55" s="40">
        <f>+C55+D55-E55+F55</f>
        <v>2035724086</v>
      </c>
      <c r="H55" s="40">
        <v>64738309</v>
      </c>
      <c r="I55" s="40">
        <v>789349</v>
      </c>
    </row>
    <row r="56" spans="2:9" x14ac:dyDescent="0.2">
      <c r="B56" s="36" t="s">
        <v>61</v>
      </c>
      <c r="C56" s="40">
        <v>0</v>
      </c>
      <c r="D56" s="40">
        <f>2045000000-1602350</f>
        <v>2043397650</v>
      </c>
      <c r="E56" s="37">
        <v>0</v>
      </c>
      <c r="F56" s="48">
        <v>0</v>
      </c>
      <c r="G56" s="40">
        <f>+C56+D56-E56+F56</f>
        <v>2043397650</v>
      </c>
      <c r="H56" s="40">
        <v>8626350</v>
      </c>
      <c r="I56" s="40">
        <v>58032</v>
      </c>
    </row>
    <row r="57" spans="2:9" x14ac:dyDescent="0.2">
      <c r="B57" s="32" t="s">
        <v>13</v>
      </c>
      <c r="C57" s="39">
        <v>0</v>
      </c>
      <c r="D57" s="39">
        <f t="shared" ref="D57:I57" si="8">SUM(D58)</f>
        <v>0</v>
      </c>
      <c r="E57" s="39">
        <f t="shared" si="8"/>
        <v>0</v>
      </c>
      <c r="F57" s="41">
        <f t="shared" si="8"/>
        <v>0</v>
      </c>
      <c r="G57" s="39">
        <f t="shared" si="8"/>
        <v>0</v>
      </c>
      <c r="H57" s="39">
        <f t="shared" si="8"/>
        <v>0</v>
      </c>
      <c r="I57" s="39">
        <f t="shared" si="8"/>
        <v>0</v>
      </c>
    </row>
    <row r="58" spans="2:9" x14ac:dyDescent="0.2">
      <c r="B58" s="36"/>
      <c r="C58" s="37">
        <v>0</v>
      </c>
      <c r="D58" s="37">
        <v>0</v>
      </c>
      <c r="E58" s="37">
        <v>0</v>
      </c>
      <c r="F58" s="49">
        <v>0</v>
      </c>
      <c r="G58" s="40">
        <f t="shared" si="7"/>
        <v>0</v>
      </c>
      <c r="H58" s="37">
        <v>0</v>
      </c>
      <c r="I58" s="37">
        <v>0</v>
      </c>
    </row>
    <row r="59" spans="2:9" x14ac:dyDescent="0.2">
      <c r="B59" s="32" t="s">
        <v>14</v>
      </c>
      <c r="C59" s="39">
        <v>0</v>
      </c>
      <c r="D59" s="39">
        <v>0</v>
      </c>
      <c r="E59" s="39">
        <v>0</v>
      </c>
      <c r="F59" s="39">
        <v>0</v>
      </c>
      <c r="G59" s="39">
        <f>+C59+D59-E59+F59</f>
        <v>0</v>
      </c>
      <c r="H59" s="39">
        <v>0</v>
      </c>
      <c r="I59" s="39">
        <v>0</v>
      </c>
    </row>
    <row r="60" spans="2:9" x14ac:dyDescent="0.2">
      <c r="B60" s="32" t="s">
        <v>16</v>
      </c>
      <c r="C60" s="39">
        <v>4742193884</v>
      </c>
      <c r="D60" s="39">
        <v>0</v>
      </c>
      <c r="E60" s="39">
        <v>0</v>
      </c>
      <c r="F60" s="39">
        <v>0</v>
      </c>
      <c r="G60" s="39">
        <v>6588220828</v>
      </c>
      <c r="H60" s="39">
        <v>0</v>
      </c>
      <c r="I60" s="39">
        <v>0</v>
      </c>
    </row>
    <row r="61" spans="2:9" ht="24" x14ac:dyDescent="0.2">
      <c r="B61" s="32" t="s">
        <v>17</v>
      </c>
      <c r="C61" s="39">
        <f>C60+C7</f>
        <v>24078810076</v>
      </c>
      <c r="D61" s="39">
        <v>0</v>
      </c>
      <c r="E61" s="39">
        <v>0</v>
      </c>
      <c r="F61" s="39">
        <v>0</v>
      </c>
      <c r="G61" s="39">
        <f>G60+G57+G39+G36+G19+G9</f>
        <v>28175349759.869999</v>
      </c>
      <c r="H61" s="39">
        <v>0</v>
      </c>
      <c r="I61" s="39">
        <v>0</v>
      </c>
    </row>
    <row r="62" spans="2:9" x14ac:dyDescent="0.2">
      <c r="B62" s="36" t="s">
        <v>18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</row>
    <row r="63" spans="2:9" ht="24" x14ac:dyDescent="0.2">
      <c r="B63" s="36" t="s">
        <v>19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</row>
    <row r="64" spans="2:9" x14ac:dyDescent="0.2">
      <c r="B64" s="32" t="s">
        <v>20</v>
      </c>
      <c r="C64" s="39">
        <f>+C65</f>
        <v>567154855</v>
      </c>
      <c r="D64" s="39">
        <f t="shared" ref="D64:I64" si="9">SUM(D65)</f>
        <v>0</v>
      </c>
      <c r="E64" s="39">
        <f t="shared" si="9"/>
        <v>0</v>
      </c>
      <c r="F64" s="39">
        <f t="shared" si="9"/>
        <v>-186674981</v>
      </c>
      <c r="G64" s="39">
        <f t="shared" si="9"/>
        <v>380479874</v>
      </c>
      <c r="H64" s="39">
        <f t="shared" si="9"/>
        <v>0</v>
      </c>
      <c r="I64" s="39">
        <f t="shared" si="9"/>
        <v>0</v>
      </c>
    </row>
    <row r="65" spans="2:9" x14ac:dyDescent="0.2">
      <c r="B65" s="50" t="s">
        <v>27</v>
      </c>
      <c r="C65" s="51">
        <v>567154855</v>
      </c>
      <c r="D65" s="51">
        <v>0</v>
      </c>
      <c r="E65" s="51">
        <v>0</v>
      </c>
      <c r="F65" s="51">
        <v>-186674981</v>
      </c>
      <c r="G65" s="51">
        <f>+C65+D65-E65+F65</f>
        <v>380479874</v>
      </c>
      <c r="H65" s="51">
        <v>0</v>
      </c>
      <c r="I65" s="51">
        <v>0</v>
      </c>
    </row>
    <row r="66" spans="2:9" ht="11.25" customHeight="1" x14ac:dyDescent="0.2">
      <c r="B66" s="52"/>
      <c r="C66" s="44"/>
      <c r="D66" s="44"/>
      <c r="E66" s="44"/>
      <c r="F66" s="44"/>
      <c r="G66" s="44"/>
      <c r="H66" s="44"/>
      <c r="I66" s="44"/>
    </row>
    <row r="67" spans="2:9" ht="41.25" customHeight="1" x14ac:dyDescent="0.2">
      <c r="B67" s="29" t="s">
        <v>66</v>
      </c>
      <c r="C67" s="29"/>
      <c r="D67" s="29"/>
      <c r="E67" s="29"/>
      <c r="F67" s="29"/>
      <c r="G67" s="29"/>
      <c r="H67" s="29"/>
      <c r="I67" s="29"/>
    </row>
    <row r="68" spans="2:9" ht="21" customHeight="1" x14ac:dyDescent="0.2">
      <c r="B68" s="13" t="s">
        <v>67</v>
      </c>
      <c r="C68" s="13"/>
      <c r="D68" s="13"/>
      <c r="E68" s="13"/>
      <c r="F68" s="13"/>
      <c r="G68" s="13"/>
      <c r="H68" s="13"/>
      <c r="I68" s="13"/>
    </row>
    <row r="69" spans="2:9" ht="15" customHeight="1" x14ac:dyDescent="0.2">
      <c r="B69" s="52"/>
      <c r="C69" s="44"/>
      <c r="D69" s="44"/>
      <c r="E69" s="44"/>
      <c r="F69" s="44"/>
      <c r="G69" s="44"/>
      <c r="H69" s="44"/>
      <c r="I69" s="44"/>
    </row>
    <row r="70" spans="2:9" ht="12" customHeight="1" x14ac:dyDescent="0.2">
      <c r="B70" s="14" t="s">
        <v>34</v>
      </c>
      <c r="C70" s="9" t="s">
        <v>35</v>
      </c>
      <c r="D70" s="14" t="s">
        <v>63</v>
      </c>
      <c r="E70" s="9" t="s">
        <v>36</v>
      </c>
      <c r="F70" s="9" t="s">
        <v>37</v>
      </c>
      <c r="G70" s="17" t="s">
        <v>38</v>
      </c>
      <c r="H70" s="18"/>
      <c r="I70" s="9" t="s">
        <v>39</v>
      </c>
    </row>
    <row r="71" spans="2:9" x14ac:dyDescent="0.2">
      <c r="B71" s="15"/>
      <c r="C71" s="10" t="s">
        <v>40</v>
      </c>
      <c r="D71" s="15"/>
      <c r="E71" s="10" t="s">
        <v>41</v>
      </c>
      <c r="F71" s="10" t="s">
        <v>42</v>
      </c>
      <c r="G71" s="19"/>
      <c r="H71" s="20"/>
      <c r="I71" s="10" t="s">
        <v>43</v>
      </c>
    </row>
    <row r="72" spans="2:9" ht="26.25" customHeight="1" x14ac:dyDescent="0.2">
      <c r="B72" s="16"/>
      <c r="C72" s="7"/>
      <c r="D72" s="16"/>
      <c r="E72" s="11" t="s">
        <v>44</v>
      </c>
      <c r="F72" s="7"/>
      <c r="G72" s="21"/>
      <c r="H72" s="22"/>
      <c r="I72" s="7"/>
    </row>
    <row r="73" spans="2:9" ht="24" x14ac:dyDescent="0.2">
      <c r="B73" s="53" t="s">
        <v>45</v>
      </c>
      <c r="C73" s="54"/>
      <c r="D73" s="54"/>
      <c r="E73" s="54"/>
      <c r="F73" s="54"/>
      <c r="G73" s="55"/>
      <c r="H73" s="56"/>
      <c r="I73" s="57"/>
    </row>
    <row r="74" spans="2:9" x14ac:dyDescent="0.2">
      <c r="B74" s="58" t="s">
        <v>48</v>
      </c>
      <c r="C74" s="59">
        <v>1200000000</v>
      </c>
      <c r="D74" s="59">
        <v>760000000</v>
      </c>
      <c r="E74" s="60" t="s">
        <v>46</v>
      </c>
      <c r="F74" s="60" t="s">
        <v>64</v>
      </c>
      <c r="G74" s="61" t="s">
        <v>47</v>
      </c>
      <c r="H74" s="62"/>
      <c r="I74" s="8">
        <v>0.10199999999999999</v>
      </c>
    </row>
    <row r="75" spans="2:9" x14ac:dyDescent="0.2">
      <c r="B75" s="63" t="s">
        <v>48</v>
      </c>
      <c r="C75" s="64">
        <v>650000000</v>
      </c>
      <c r="D75" s="64">
        <v>404000000</v>
      </c>
      <c r="E75" s="65" t="s">
        <v>46</v>
      </c>
      <c r="F75" s="65" t="s">
        <v>64</v>
      </c>
      <c r="G75" s="66" t="s">
        <v>47</v>
      </c>
      <c r="H75" s="67"/>
      <c r="I75" s="12">
        <v>0.1157</v>
      </c>
    </row>
    <row r="76" spans="2:9" ht="5.25" customHeight="1" x14ac:dyDescent="0.2"/>
    <row r="90" ht="12.75" customHeight="1" x14ac:dyDescent="0.2"/>
  </sheetData>
  <mergeCells count="12">
    <mergeCell ref="B2:I2"/>
    <mergeCell ref="B3:I3"/>
    <mergeCell ref="B4:I4"/>
    <mergeCell ref="B5:I5"/>
    <mergeCell ref="B67:I67"/>
    <mergeCell ref="B68:I68"/>
    <mergeCell ref="G74:H74"/>
    <mergeCell ref="G75:H75"/>
    <mergeCell ref="B70:B72"/>
    <mergeCell ref="D70:D72"/>
    <mergeCell ref="G70:H72"/>
    <mergeCell ref="G73:H73"/>
  </mergeCells>
  <printOptions horizontalCentered="1"/>
  <pageMargins left="0" right="0" top="0" bottom="0" header="0.51181102362204722" footer="0.51181102362204722"/>
  <pageSetup scale="6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Contabilidad</cp:lastModifiedBy>
  <cp:lastPrinted>2021-01-29T20:49:15Z</cp:lastPrinted>
  <dcterms:created xsi:type="dcterms:W3CDTF">2017-03-23T20:14:18Z</dcterms:created>
  <dcterms:modified xsi:type="dcterms:W3CDTF">2021-04-30T21:28:22Z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Prueba SP__ junio 2019.xls</vt:lpwstr>
  </property>
</Properties>
</file>